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si\Downloads\"/>
    </mc:Choice>
  </mc:AlternateContent>
  <xr:revisionPtr revIDLastSave="0" documentId="13_ncr:1_{E030E464-B64A-4B52-A9B9-051C52AF093B}" xr6:coauthVersionLast="47" xr6:coauthVersionMax="47" xr10:uidLastSave="{00000000-0000-0000-0000-000000000000}"/>
  <bookViews>
    <workbookView xWindow="-120" yWindow="-120" windowWidth="20730" windowHeight="11040" xr2:uid="{ED92092C-C658-436B-A0B8-912CB318FCD7}"/>
  </bookViews>
  <sheets>
    <sheet name="Balancete da Receita" sheetId="6" r:id="rId1"/>
    <sheet name="Balancete da Despesa" sheetId="1" r:id="rId2"/>
    <sheet name="Categorias Econômicas" sheetId="2" r:id="rId3"/>
    <sheet name="Natureza de Despesa" sheetId="3" r:id="rId4"/>
  </sheets>
  <externalReferences>
    <externalReference r:id="rId5"/>
    <externalReference r:id="rId6"/>
  </externalReferences>
  <definedNames>
    <definedName name="_xlnm.Print_Area" localSheetId="1">'Balancete da Despesa'!$B$3:$K$20</definedName>
    <definedName name="_xlnm.Print_Area" localSheetId="0">'Balancete da Receita'!$B$2:$H$23</definedName>
    <definedName name="BP" localSheetId="1">#REF!</definedName>
    <definedName name="BP" localSheetId="0">#REF!</definedName>
    <definedName name="BP">#REF!</definedName>
    <definedName name="OCULTAR" localSheetId="1">#REF!</definedName>
    <definedName name="OCULTAR" localSheetId="0">#REF!</definedName>
    <definedName name="OCULTAR">#REF!</definedName>
    <definedName name="teste" localSheetId="1">#REF!</definedName>
    <definedName name="teste" localSheetId="0">#REF!</definedName>
    <definedName name="tes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11" i="2" s="1"/>
  <c r="B16" i="2" s="1"/>
  <c r="B10" i="2"/>
  <c r="E23" i="6"/>
  <c r="G21" i="6"/>
  <c r="H21" i="6" s="1"/>
  <c r="G20" i="6"/>
  <c r="H20" i="6" s="1"/>
  <c r="F20" i="6"/>
  <c r="E20" i="6"/>
  <c r="G19" i="6"/>
  <c r="H19" i="6" s="1"/>
  <c r="F19" i="6"/>
  <c r="E19" i="6"/>
  <c r="G18" i="6"/>
  <c r="H18" i="6" s="1"/>
  <c r="F18" i="6"/>
  <c r="E18" i="6"/>
  <c r="G17" i="6"/>
  <c r="G16" i="6" s="1"/>
  <c r="F16" i="6"/>
  <c r="E16" i="6"/>
  <c r="F15" i="6"/>
  <c r="E15" i="6"/>
  <c r="F14" i="6"/>
  <c r="E14" i="6"/>
  <c r="G13" i="6"/>
  <c r="H13" i="6" s="1"/>
  <c r="F13" i="6"/>
  <c r="F12" i="6" s="1"/>
  <c r="F11" i="6" s="1"/>
  <c r="F10" i="6" s="1"/>
  <c r="F9" i="6" s="1"/>
  <c r="E12" i="6"/>
  <c r="E11" i="6"/>
  <c r="E10" i="6"/>
  <c r="E9" i="6"/>
  <c r="E8" i="6"/>
  <c r="B4" i="6"/>
  <c r="D14" i="2"/>
  <c r="B14" i="2"/>
  <c r="H16" i="6" l="1"/>
  <c r="G15" i="6"/>
  <c r="H17" i="6"/>
  <c r="H8" i="6" s="1"/>
  <c r="H23" i="6" s="1"/>
  <c r="F8" i="6"/>
  <c r="F23" i="6" s="1"/>
  <c r="G8" i="6"/>
  <c r="G23" i="6" s="1"/>
  <c r="G12" i="6"/>
  <c r="G11" i="6" l="1"/>
  <c r="H12" i="6"/>
  <c r="H15" i="6"/>
  <c r="G14" i="6"/>
  <c r="H14" i="6" s="1"/>
  <c r="G10" i="6" l="1"/>
  <c r="H11" i="6"/>
  <c r="G9" i="6" l="1"/>
  <c r="H9" i="6" s="1"/>
  <c r="H10" i="6"/>
  <c r="H19" i="1" l="1"/>
  <c r="G19" i="1"/>
  <c r="D22" i="3" s="1"/>
  <c r="F19" i="1"/>
  <c r="I17" i="1"/>
  <c r="J17" i="1" s="1"/>
  <c r="H17" i="1"/>
  <c r="G17" i="1"/>
  <c r="D21" i="3" s="1"/>
  <c r="F17" i="1"/>
  <c r="D17" i="1"/>
  <c r="I16" i="1"/>
  <c r="J16" i="1" s="1"/>
  <c r="H16" i="1"/>
  <c r="K16" i="1" s="1"/>
  <c r="G16" i="1"/>
  <c r="D20" i="3" s="1"/>
  <c r="F16" i="1"/>
  <c r="D16" i="1"/>
  <c r="I15" i="1"/>
  <c r="J15" i="1" s="1"/>
  <c r="H15" i="1"/>
  <c r="G15" i="1"/>
  <c r="D19" i="3" s="1"/>
  <c r="F15" i="1"/>
  <c r="D15" i="1"/>
  <c r="I14" i="1"/>
  <c r="J14" i="1" s="1"/>
  <c r="H14" i="1"/>
  <c r="G14" i="1"/>
  <c r="D18" i="3" s="1"/>
  <c r="F14" i="1"/>
  <c r="D14" i="1"/>
  <c r="K13" i="1"/>
  <c r="J13" i="1"/>
  <c r="G13" i="1"/>
  <c r="D17" i="3" s="1"/>
  <c r="K12" i="1"/>
  <c r="J12" i="1"/>
  <c r="G12" i="1"/>
  <c r="F12" i="1"/>
  <c r="D12" i="1"/>
  <c r="I11" i="1"/>
  <c r="J11" i="1" s="1"/>
  <c r="H11" i="1"/>
  <c r="G11" i="1"/>
  <c r="D13" i="3" s="1"/>
  <c r="F11" i="1"/>
  <c r="D11" i="1"/>
  <c r="I10" i="1"/>
  <c r="J10" i="1" s="1"/>
  <c r="H10" i="1"/>
  <c r="K10" i="1" s="1"/>
  <c r="G10" i="1"/>
  <c r="F10" i="1"/>
  <c r="D10" i="1"/>
  <c r="B5" i="1"/>
  <c r="D14" i="3" l="1"/>
  <c r="D10" i="2"/>
  <c r="K14" i="1"/>
  <c r="K17" i="1"/>
  <c r="E16" i="3"/>
  <c r="F15" i="3" s="1"/>
  <c r="D9" i="2"/>
  <c r="D12" i="3"/>
  <c r="K11" i="1"/>
  <c r="H18" i="1"/>
  <c r="H20" i="1" s="1"/>
  <c r="H9" i="1" s="1"/>
  <c r="K15" i="1"/>
  <c r="G18" i="1"/>
  <c r="G20" i="1" s="1"/>
  <c r="G9" i="1" s="1"/>
  <c r="I19" i="1"/>
  <c r="J19" i="1" s="1"/>
  <c r="J18" i="1"/>
  <c r="J20" i="1" s="1"/>
  <c r="J9" i="1" s="1"/>
  <c r="I18" i="1"/>
  <c r="I20" i="1" s="1"/>
  <c r="I9" i="1" s="1"/>
  <c r="D11" i="2" l="1"/>
  <c r="D16" i="2" s="1"/>
  <c r="E11" i="3"/>
  <c r="F10" i="3" s="1"/>
  <c r="G9" i="3" s="1"/>
  <c r="G23" i="3" s="1"/>
  <c r="K9" i="1"/>
  <c r="K19" i="1"/>
  <c r="K18" i="1"/>
  <c r="K2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<sst xmlns="http://schemas.openxmlformats.org/spreadsheetml/2006/main" count="111" uniqueCount="98">
  <si>
    <t>CONSÓRCIO NACIONAL DE VACINAS DAS CIDADES BRASILEIRAS</t>
  </si>
  <si>
    <t>Ficha</t>
  </si>
  <si>
    <t>Função</t>
  </si>
  <si>
    <t>Dotação</t>
  </si>
  <si>
    <t>ND</t>
  </si>
  <si>
    <t>Classificação</t>
  </si>
  <si>
    <t>Dotação Atual</t>
  </si>
  <si>
    <t>Empenho</t>
  </si>
  <si>
    <t xml:space="preserve">Liquidação  </t>
  </si>
  <si>
    <t>Pagamento</t>
  </si>
  <si>
    <t>Empenhos a Pagar</t>
  </si>
  <si>
    <t>01.01.04.122.0001.2001</t>
  </si>
  <si>
    <t>Gestão da Estrutura do Consórcio</t>
  </si>
  <si>
    <t>01.01.04.122.0001.2001.339030.04.1000000</t>
  </si>
  <si>
    <t>MATERIAL DE CONSUMO</t>
  </si>
  <si>
    <t>01.01.10.301.002.2002</t>
  </si>
  <si>
    <t>Apoio Logístico Aos Entes Consorciados</t>
  </si>
  <si>
    <t>01.001.10.301.002.2002.339092.04.1000000</t>
  </si>
  <si>
    <t>TOTAL ORÇAMENTÁRIO</t>
  </si>
  <si>
    <t>Exercício 2024</t>
  </si>
  <si>
    <t xml:space="preserve"> Demonstrativo da Receita e Despesa, Segundo as Categorias Econômicas</t>
  </si>
  <si>
    <t>RECEITAS</t>
  </si>
  <si>
    <t>DESPESAS</t>
  </si>
  <si>
    <t>Receitas Correntes</t>
  </si>
  <si>
    <t>Despesas Correntes</t>
  </si>
  <si>
    <t>Transferências Correntes</t>
  </si>
  <si>
    <t>Pessoal E Encargos Sociais</t>
  </si>
  <si>
    <t>Outras Despesas Correntes</t>
  </si>
  <si>
    <t>Total</t>
  </si>
  <si>
    <t>Receitas de Capital</t>
  </si>
  <si>
    <t>Despesas de Capital</t>
  </si>
  <si>
    <t>Transferências de Capital</t>
  </si>
  <si>
    <t>Investimentos</t>
  </si>
  <si>
    <t>TOTAL GERAL</t>
  </si>
  <si>
    <t>Natureza de Despesa por Orgão</t>
  </si>
  <si>
    <t>Natureza de Despesa</t>
  </si>
  <si>
    <t>Especificação</t>
  </si>
  <si>
    <t>Elemento de Despesa</t>
  </si>
  <si>
    <t>Modalidade Aplicação</t>
  </si>
  <si>
    <t>Grupo de Despesa</t>
  </si>
  <si>
    <t>Categoria Econômica</t>
  </si>
  <si>
    <t>Órgão 01</t>
  </si>
  <si>
    <t>Consórcio Intermunicipal da Região Central do Estado de São Paulo</t>
  </si>
  <si>
    <t>3.0.00.00</t>
  </si>
  <si>
    <t>3.1.00.00</t>
  </si>
  <si>
    <t>3.1.90.00</t>
  </si>
  <si>
    <t xml:space="preserve">Aplicações Diretas </t>
  </si>
  <si>
    <t>3.1.90.11</t>
  </si>
  <si>
    <t>Venctos E Vantagens Fixas P.Civil</t>
  </si>
  <si>
    <t>3.1.90.13</t>
  </si>
  <si>
    <t>Obrigacoes Patronais</t>
  </si>
  <si>
    <t>3.3.00.00</t>
  </si>
  <si>
    <t>Ots.Serv.De Terc.- Pessoa Juridica</t>
  </si>
  <si>
    <t>3.3.90.00</t>
  </si>
  <si>
    <t>3.3.90.30</t>
  </si>
  <si>
    <t>Material De Consumo</t>
  </si>
  <si>
    <t>3.3.90.39</t>
  </si>
  <si>
    <t>3.3.90.40</t>
  </si>
  <si>
    <t>Serviços De Tecnologia Da Informação E Comunicação</t>
  </si>
  <si>
    <t>3.3.90.47</t>
  </si>
  <si>
    <t>Obrig.Tributarias E Contributivas</t>
  </si>
  <si>
    <t>TOTAL POR ÓRGÃO</t>
  </si>
  <si>
    <t>Item</t>
  </si>
  <si>
    <t xml:space="preserve">Rubrica da Receita </t>
  </si>
  <si>
    <t>Descrição</t>
  </si>
  <si>
    <t>Arrecadação no mês</t>
  </si>
  <si>
    <t>Arrecadação total</t>
  </si>
  <si>
    <t>Diferença</t>
  </si>
  <si>
    <t>1000000000</t>
  </si>
  <si>
    <t>RECEITA CORRENTE</t>
  </si>
  <si>
    <t>1300000000</t>
  </si>
  <si>
    <t>Receita Patrimonial</t>
  </si>
  <si>
    <t>1320000000</t>
  </si>
  <si>
    <t>Valores Mobiliários</t>
  </si>
  <si>
    <t>1321000000</t>
  </si>
  <si>
    <t>Juros e Correções Monetárias</t>
  </si>
  <si>
    <t>1321001000</t>
  </si>
  <si>
    <t xml:space="preserve">Remuneração de Depósitos Bancários </t>
  </si>
  <si>
    <t>1321001101</t>
  </si>
  <si>
    <t>Remuneração de Depósitos Bancários - Principal</t>
  </si>
  <si>
    <t>Transferências dos Municípios e de suas Entidades</t>
  </si>
  <si>
    <t>1739000000</t>
  </si>
  <si>
    <t>Outras Transferências dos Municípios</t>
  </si>
  <si>
    <t>Transferências de Municípios a Consórcios Públicos</t>
  </si>
  <si>
    <t>1739501000</t>
  </si>
  <si>
    <t>Transferências de Municípios a Consórcios Públicos - Principal rateio</t>
  </si>
  <si>
    <t>Outras Receitas Correntes</t>
  </si>
  <si>
    <t>Indenizações, Restituições e Ressarcimentos</t>
  </si>
  <si>
    <t>Restituições</t>
  </si>
  <si>
    <t>Outras Restituições</t>
  </si>
  <si>
    <t>Remuneração de depósitos bancários</t>
  </si>
  <si>
    <t>3.3.90.46</t>
  </si>
  <si>
    <t>Auxílio Alimentação</t>
  </si>
  <si>
    <t>DESPESAS CORRENTES</t>
  </si>
  <si>
    <t>3.1.90.94</t>
  </si>
  <si>
    <t>Indenizações e Restituições Trabalhistas</t>
  </si>
  <si>
    <t>3.3.90.92</t>
  </si>
  <si>
    <t>Despesas de Exercícios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</si>
</sst>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sz val="12"/>
      <color theme="0"/>
      <name val="Arial Narrow"/>
      <family val="2"/>
    </font>
    <font>
      <b/>
      <sz val="12"/>
      <color rgb="FF000000"/>
      <name val="Arial Narrow"/>
      <family val="2"/>
    </font>
    <font>
      <b/>
      <sz val="12"/>
      <color rgb="FF000000"/>
      <name val="Tahoma"/>
      <family val="2"/>
    </font>
    <font>
      <b/>
      <sz val="13"/>
      <color rgb="FF000000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44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3" fillId="0" borderId="1" xfId="1" applyFont="1" applyBorder="1"/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" fontId="7" fillId="0" borderId="8" xfId="1" applyNumberFormat="1" applyFont="1" applyBorder="1" applyAlignment="1">
      <alignment vertical="center"/>
    </xf>
    <xf numFmtId="3" fontId="7" fillId="0" borderId="9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7" fillId="0" borderId="10" xfId="1" applyFont="1" applyBorder="1" applyAlignment="1">
      <alignment horizontal="center" vertical="center"/>
    </xf>
    <xf numFmtId="3" fontId="9" fillId="0" borderId="9" xfId="1" applyNumberFormat="1" applyFont="1" applyBorder="1" applyAlignment="1">
      <alignment vertical="center"/>
    </xf>
    <xf numFmtId="43" fontId="9" fillId="0" borderId="11" xfId="1" applyNumberFormat="1" applyFont="1" applyBorder="1" applyAlignment="1">
      <alignment horizontal="center" vertical="center"/>
    </xf>
    <xf numFmtId="43" fontId="9" fillId="0" borderId="12" xfId="1" applyNumberFormat="1" applyFont="1" applyBorder="1" applyAlignment="1">
      <alignment horizontal="center" vertical="center"/>
    </xf>
    <xf numFmtId="0" fontId="3" fillId="0" borderId="13" xfId="1" quotePrefix="1" applyFont="1" applyBorder="1" applyAlignment="1">
      <alignment horizontal="center" vertical="center"/>
    </xf>
    <xf numFmtId="49" fontId="3" fillId="0" borderId="15" xfId="1" quotePrefix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43" fontId="3" fillId="0" borderId="16" xfId="1" applyNumberFormat="1" applyFont="1" applyBorder="1" applyAlignment="1">
      <alignment vertical="center"/>
    </xf>
    <xf numFmtId="43" fontId="3" fillId="0" borderId="0" xfId="1" applyNumberFormat="1" applyFont="1" applyAlignment="1">
      <alignment vertical="center"/>
    </xf>
    <xf numFmtId="43" fontId="3" fillId="0" borderId="7" xfId="1" applyNumberFormat="1" applyFont="1" applyBorder="1" applyAlignment="1">
      <alignment vertical="center"/>
    </xf>
    <xf numFmtId="43" fontId="9" fillId="0" borderId="11" xfId="1" applyNumberFormat="1" applyFont="1" applyBorder="1" applyAlignment="1">
      <alignment vertical="center"/>
    </xf>
    <xf numFmtId="43" fontId="9" fillId="0" borderId="17" xfId="1" applyNumberFormat="1" applyFont="1" applyBorder="1" applyAlignment="1">
      <alignment vertical="center"/>
    </xf>
    <xf numFmtId="0" fontId="3" fillId="0" borderId="18" xfId="1" quotePrefix="1" applyFont="1" applyBorder="1" applyAlignment="1">
      <alignment horizontal="center" vertical="center"/>
    </xf>
    <xf numFmtId="43" fontId="3" fillId="0" borderId="19" xfId="1" applyNumberFormat="1" applyFont="1" applyBorder="1" applyAlignment="1">
      <alignment vertical="center"/>
    </xf>
    <xf numFmtId="43" fontId="3" fillId="0" borderId="4" xfId="1" applyNumberFormat="1" applyFont="1" applyBorder="1" applyAlignment="1">
      <alignment vertical="center"/>
    </xf>
    <xf numFmtId="43" fontId="9" fillId="0" borderId="2" xfId="1" applyNumberFormat="1" applyFont="1" applyBorder="1" applyAlignment="1">
      <alignment vertical="center"/>
    </xf>
    <xf numFmtId="43" fontId="4" fillId="0" borderId="12" xfId="1" applyNumberFormat="1" applyFont="1" applyBorder="1" applyAlignment="1">
      <alignment vertical="center"/>
    </xf>
    <xf numFmtId="43" fontId="3" fillId="0" borderId="0" xfId="1" applyNumberFormat="1" applyFont="1"/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49" fontId="12" fillId="4" borderId="16" xfId="1" applyNumberFormat="1" applyFont="1" applyFill="1" applyBorder="1" applyAlignment="1">
      <alignment horizontal="left" vertical="center"/>
    </xf>
    <xf numFmtId="49" fontId="12" fillId="4" borderId="0" xfId="1" applyNumberFormat="1" applyFont="1" applyFill="1" applyAlignment="1">
      <alignment horizontal="center" vertical="center"/>
    </xf>
    <xf numFmtId="43" fontId="13" fillId="4" borderId="7" xfId="1" applyNumberFormat="1" applyFont="1" applyFill="1" applyBorder="1" applyAlignment="1">
      <alignment vertical="center"/>
    </xf>
    <xf numFmtId="0" fontId="13" fillId="0" borderId="16" xfId="1" applyFont="1" applyBorder="1" applyAlignment="1">
      <alignment vertical="center"/>
    </xf>
    <xf numFmtId="43" fontId="13" fillId="0" borderId="0" xfId="2" applyFont="1" applyBorder="1" applyAlignment="1">
      <alignment vertical="center"/>
    </xf>
    <xf numFmtId="43" fontId="13" fillId="0" borderId="7" xfId="1" applyNumberFormat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39" fontId="12" fillId="0" borderId="0" xfId="2" applyNumberFormat="1" applyFont="1" applyBorder="1" applyAlignment="1">
      <alignment vertical="center"/>
    </xf>
    <xf numFmtId="39" fontId="12" fillId="0" borderId="7" xfId="2" applyNumberFormat="1" applyFont="1" applyBorder="1" applyAlignment="1">
      <alignment vertical="center"/>
    </xf>
    <xf numFmtId="164" fontId="13" fillId="0" borderId="0" xfId="1" applyNumberFormat="1" applyFont="1" applyAlignment="1">
      <alignment vertical="center"/>
    </xf>
    <xf numFmtId="0" fontId="13" fillId="0" borderId="7" xfId="1" applyFont="1" applyBorder="1" applyAlignment="1">
      <alignment vertical="center"/>
    </xf>
    <xf numFmtId="0" fontId="12" fillId="3" borderId="23" xfId="1" applyFont="1" applyFill="1" applyBorder="1" applyAlignment="1">
      <alignment vertical="center"/>
    </xf>
    <xf numFmtId="164" fontId="12" fillId="3" borderId="1" xfId="1" applyNumberFormat="1" applyFont="1" applyFill="1" applyBorder="1" applyAlignment="1">
      <alignment vertical="center"/>
    </xf>
    <xf numFmtId="164" fontId="12" fillId="3" borderId="24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vertical="center"/>
    </xf>
    <xf numFmtId="0" fontId="15" fillId="0" borderId="12" xfId="3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2" xfId="1" applyFont="1" applyBorder="1" applyAlignment="1">
      <alignment horizontal="left" vertical="center"/>
    </xf>
    <xf numFmtId="43" fontId="12" fillId="0" borderId="12" xfId="1" applyNumberFormat="1" applyFont="1" applyBorder="1" applyAlignment="1">
      <alignment vertical="center"/>
    </xf>
    <xf numFmtId="0" fontId="16" fillId="0" borderId="12" xfId="3" applyFont="1" applyBorder="1" applyAlignment="1">
      <alignment horizontal="center" vertical="center"/>
    </xf>
    <xf numFmtId="0" fontId="17" fillId="0" borderId="2" xfId="4" applyFont="1" applyBorder="1" applyAlignment="1">
      <alignment horizontal="left" vertical="center" wrapText="1"/>
    </xf>
    <xf numFmtId="43" fontId="13" fillId="0" borderId="12" xfId="1" applyNumberFormat="1" applyFont="1" applyBorder="1" applyAlignment="1">
      <alignment vertical="center"/>
    </xf>
    <xf numFmtId="0" fontId="16" fillId="0" borderId="2" xfId="3" applyFont="1" applyBorder="1" applyAlignment="1">
      <alignment horizontal="left" vertical="center" wrapText="1"/>
    </xf>
    <xf numFmtId="43" fontId="12" fillId="4" borderId="12" xfId="2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43" fontId="13" fillId="0" borderId="0" xfId="1" applyNumberFormat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164" fontId="9" fillId="0" borderId="2" xfId="2" applyNumberFormat="1" applyFont="1" applyBorder="1" applyAlignment="1">
      <alignment horizontal="center" vertical="center" wrapText="1"/>
    </xf>
    <xf numFmtId="164" fontId="7" fillId="0" borderId="5" xfId="2" applyNumberFormat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49" fontId="7" fillId="0" borderId="15" xfId="1" quotePrefix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164" fontId="7" fillId="0" borderId="26" xfId="2" applyNumberFormat="1" applyFont="1" applyBorder="1" applyAlignment="1">
      <alignment horizontal="center" vertical="center"/>
    </xf>
    <xf numFmtId="164" fontId="7" fillId="0" borderId="19" xfId="1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164" fontId="7" fillId="0" borderId="16" xfId="2" applyNumberFormat="1" applyFont="1" applyBorder="1" applyAlignment="1">
      <alignment horizontal="center" vertical="center"/>
    </xf>
    <xf numFmtId="164" fontId="3" fillId="0" borderId="16" xfId="2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164" fontId="10" fillId="0" borderId="16" xfId="2" applyNumberFormat="1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0" fontId="3" fillId="0" borderId="27" xfId="1" quotePrefix="1" applyFont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3" fillId="0" borderId="29" xfId="1" applyFont="1" applyBorder="1" applyAlignment="1">
      <alignment vertical="center"/>
    </xf>
    <xf numFmtId="164" fontId="3" fillId="0" borderId="30" xfId="2" applyNumberFormat="1" applyFont="1" applyBorder="1" applyAlignment="1">
      <alignment horizontal="center" vertical="center"/>
    </xf>
    <xf numFmtId="164" fontId="3" fillId="0" borderId="29" xfId="1" applyNumberFormat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164" fontId="9" fillId="0" borderId="2" xfId="2" applyNumberFormat="1" applyFont="1" applyBorder="1" applyAlignment="1">
      <alignment horizontal="center" vertical="center"/>
    </xf>
    <xf numFmtId="164" fontId="9" fillId="0" borderId="3" xfId="2" applyNumberFormat="1" applyFont="1" applyBorder="1" applyAlignment="1">
      <alignment horizontal="center" vertical="center"/>
    </xf>
    <xf numFmtId="164" fontId="9" fillId="0" borderId="4" xfId="2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4" xfId="1" quotePrefix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/>
  </cellXfs>
  <cellStyles count="6">
    <cellStyle name="Moeda 2" xfId="5" xr:uid="{AB587C69-0CB9-4209-B96D-4AF269D88E27}"/>
    <cellStyle name="Normal" xfId="0" builtinId="0"/>
    <cellStyle name="Normal 2" xfId="1" xr:uid="{C1ADA4FF-6272-40F8-B7CC-8AD3A89FC1E3}"/>
    <cellStyle name="Normal 2 2" xfId="3" xr:uid="{11DDDDAD-E37C-4588-89A7-446FE9CBCDE8}"/>
    <cellStyle name="Normal 2 3" xfId="4" xr:uid="{44B49CE2-3702-42FF-A7F1-F9F5E0C58482}"/>
    <cellStyle name="Vírgula 2" xfId="2" xr:uid="{FEFA65DD-315A-499B-A2CF-AF21EAEC9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22/10/relationships/richValueRel" Target="richData/richValueRel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nsorcioabc-my.sharepoint.com/personal/paulo_misael_consorcioabc_sp_gov_br/Documents/AMCF/CONECTAR/2024/12%20-%20Dezembro/Contabilidade%20P&#250;blica%20CONECTAR%202024%20V0.xlsm" TargetMode="External"/><Relationship Id="rId1" Type="http://schemas.openxmlformats.org/officeDocument/2006/relationships/externalLinkPath" Target="https://consorcioabc-my.sharepoint.com/personal/paulo_misael_consorcioabc_sp_gov_br/Documents/AMCF/CONECTAR/2024/12%20-%20Dezembro/Contabilidade%20P&#250;blica%20CONECTAR%202024%20V0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nsorcioabc-my.sharepoint.com/personal/paulo_misael_consorcioabc_sp_gov_br/Documents/AMCF/CONECTAR/2023/Contabilidade%20P&#250;blica/Contabilidade%20P&#250;blica%20CONECTAR%202023%20V11.xlsm" TargetMode="External"/><Relationship Id="rId1" Type="http://schemas.openxmlformats.org/officeDocument/2006/relationships/externalLinkPath" Target="https://consorcioabc-my.sharepoint.com/personal/paulo_misael_consorcioabc_sp_gov_br/Documents/AMCF/CONECTAR/2023/Contabilidade%20P&#250;blica/Contabilidade%20P&#250;blica%20CONECTAR%202023%20V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oio"/>
      <sheetName val="Menu"/>
      <sheetName val="Auditoria"/>
      <sheetName val="Menu (2)"/>
      <sheetName val="Atos e Fatos"/>
      <sheetName val="Patrimônio"/>
      <sheetName val="Credor"/>
      <sheetName val="Ano Anterior"/>
      <sheetName val="Orçamento anterior"/>
      <sheetName val="Contratos assinados"/>
      <sheetName val="Saldo Atual"/>
      <sheetName val="Controle Receita (3)"/>
      <sheetName val="Balancete da Despesa"/>
      <sheetName val="Balancete da Despesa Extra"/>
      <sheetName val="Balancete dos Restos"/>
      <sheetName val="Controle Despesa"/>
      <sheetName val="RP nProcessados"/>
      <sheetName val="RP Processados"/>
      <sheetName val="Empenho (AA)"/>
      <sheetName val="Empenho"/>
      <sheetName val="Liquidação (2)"/>
      <sheetName val="Aux. Alimentação"/>
      <sheetName val="Liquidação"/>
      <sheetName val="DocLiquidacao"/>
      <sheetName val="OrdemPagamento"/>
      <sheetName val="DocOrdemPagamento"/>
      <sheetName val="Pagamento"/>
      <sheetName val="Recebimentos"/>
      <sheetName val="RestosAPagar"/>
      <sheetName val="DocRestosAPagar"/>
      <sheetName val="NE"/>
      <sheetName val="Folha de Pagamento"/>
      <sheetName val="tbFolha"/>
      <sheetName val="Contas"/>
      <sheetName val="Painel"/>
      <sheetName val="B. Resumido"/>
      <sheetName val="Balancete Completo"/>
      <sheetName val="contratos e convênios"/>
      <sheetName val="Res Primário"/>
      <sheetName val="Res Nominal"/>
      <sheetName val="RCL"/>
      <sheetName val="Anexo 12 B. O"/>
      <sheetName val="Balancete da Receita"/>
      <sheetName val="Receita Prevista"/>
      <sheetName val="B Exec Fin"/>
      <sheetName val="Lançamentos Manuais"/>
      <sheetName val="Controle Receita"/>
      <sheetName val="AN12 - RECEITA"/>
      <sheetName val="AN12 - DESPESA"/>
      <sheetName val="AN12.1 - RP Não Processado"/>
      <sheetName val="AN12.RP Processado "/>
      <sheetName val="AN 13 - BF"/>
      <sheetName val="Anexo 13 B.F"/>
      <sheetName val="Anexo 15 DVP"/>
      <sheetName val="Anexo 14 B.P."/>
      <sheetName val="Anexo 18 DFC"/>
      <sheetName val="Anexo 19 DMPL"/>
      <sheetName val="Anexo 20 DRE"/>
      <sheetName val="Análise das demonstr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G4">
            <v>750000</v>
          </cell>
          <cell r="M4">
            <v>747035.73</v>
          </cell>
          <cell r="O4">
            <v>747035.73</v>
          </cell>
        </row>
        <row r="5">
          <cell r="G5">
            <v>215000</v>
          </cell>
          <cell r="M5">
            <v>214618.31</v>
          </cell>
          <cell r="O5">
            <v>214618.31</v>
          </cell>
        </row>
        <row r="6">
          <cell r="G6">
            <v>10000</v>
          </cell>
        </row>
        <row r="7">
          <cell r="G7">
            <v>3000</v>
          </cell>
        </row>
        <row r="8">
          <cell r="K8">
            <v>148773.76999999999</v>
          </cell>
          <cell r="M8">
            <v>147239.81999999998</v>
          </cell>
          <cell r="O8">
            <v>132239.82</v>
          </cell>
        </row>
        <row r="9">
          <cell r="G9">
            <v>4000</v>
          </cell>
          <cell r="M9">
            <v>3085.2</v>
          </cell>
          <cell r="O9">
            <v>3085.2</v>
          </cell>
        </row>
        <row r="10">
          <cell r="G10">
            <v>45000</v>
          </cell>
          <cell r="M10">
            <v>43880</v>
          </cell>
          <cell r="O10">
            <v>43880</v>
          </cell>
        </row>
        <row r="11">
          <cell r="G11">
            <v>20000</v>
          </cell>
          <cell r="M11">
            <v>16407.919999999998</v>
          </cell>
          <cell r="O11">
            <v>16407.919999999998</v>
          </cell>
        </row>
        <row r="12">
          <cell r="D12" t="str">
            <v>DESPESAS DE EXERCÍCIOS ANTERIORES</v>
          </cell>
          <cell r="H12">
            <v>1226.23</v>
          </cell>
          <cell r="M12">
            <v>1226.23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G3">
            <v>18978.330000000002</v>
          </cell>
        </row>
        <row r="4">
          <cell r="G4">
            <v>15232.36</v>
          </cell>
        </row>
        <row r="5">
          <cell r="G5">
            <v>15324.09</v>
          </cell>
        </row>
        <row r="6">
          <cell r="G6">
            <v>1418.41</v>
          </cell>
        </row>
        <row r="7">
          <cell r="G7">
            <v>15558.21</v>
          </cell>
        </row>
        <row r="8">
          <cell r="G8">
            <v>13879.39</v>
          </cell>
        </row>
        <row r="9">
          <cell r="G9">
            <v>12642.09</v>
          </cell>
        </row>
        <row r="10">
          <cell r="G10">
            <v>16500</v>
          </cell>
        </row>
        <row r="11">
          <cell r="G11">
            <v>13907.59</v>
          </cell>
        </row>
        <row r="12">
          <cell r="G12">
            <v>6000</v>
          </cell>
        </row>
        <row r="13">
          <cell r="G13">
            <v>5</v>
          </cell>
        </row>
        <row r="14">
          <cell r="G14">
            <v>7400.04</v>
          </cell>
        </row>
        <row r="15">
          <cell r="G15">
            <v>9000</v>
          </cell>
        </row>
        <row r="16">
          <cell r="G16">
            <v>13018.12</v>
          </cell>
        </row>
        <row r="17">
          <cell r="G17">
            <v>11971.21</v>
          </cell>
        </row>
        <row r="18">
          <cell r="G18">
            <v>6900</v>
          </cell>
        </row>
        <row r="19">
          <cell r="G19">
            <v>10500</v>
          </cell>
        </row>
        <row r="20">
          <cell r="G20">
            <v>12749.31</v>
          </cell>
        </row>
        <row r="21">
          <cell r="G21">
            <v>18150</v>
          </cell>
        </row>
        <row r="22">
          <cell r="G22">
            <v>10391.620000000001</v>
          </cell>
        </row>
        <row r="23">
          <cell r="G23">
            <v>10264.66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oio"/>
      <sheetName val="Menu"/>
      <sheetName val="Auditoria"/>
      <sheetName val="Menu (2)"/>
      <sheetName val="Atos e Fatos"/>
      <sheetName val="Patrimônio"/>
      <sheetName val="Credor"/>
      <sheetName val="Ano Anterior"/>
      <sheetName val="Saldo Atual"/>
      <sheetName val="Controle Receita (3)"/>
      <sheetName val="Despesa"/>
      <sheetName val="Dez (2)"/>
      <sheetName val="Controle Despesa"/>
      <sheetName val="RP nProcessados"/>
      <sheetName val="RP Processados"/>
      <sheetName val="Empenho (AA)"/>
      <sheetName val="Empenho"/>
      <sheetName val="Liquidação (2)"/>
      <sheetName val="Liquidação"/>
      <sheetName val="DocLiquidacao"/>
      <sheetName val="RestosAPagar"/>
      <sheetName val="DocRestosAPagar"/>
      <sheetName val="OrdemPagamento"/>
      <sheetName val="DocOrdemPagamento"/>
      <sheetName val="Pagamento"/>
      <sheetName val="Extra Orçamentária"/>
      <sheetName val="NE"/>
      <sheetName val="Folha de Pagamento"/>
      <sheetName val="tbFolha"/>
      <sheetName val="Contas"/>
      <sheetName val="Painel"/>
      <sheetName val="B. Resumido"/>
      <sheetName val="Balancete Completo"/>
      <sheetName val="contratos e convênios"/>
      <sheetName val="Res Primário"/>
      <sheetName val="Res Nominal"/>
      <sheetName val="RCL"/>
      <sheetName val="Anexo 12 B. O"/>
      <sheetName val="Receita Prevista"/>
      <sheetName val="B Exec Fin"/>
      <sheetName val="Controle Receita"/>
      <sheetName val="Recebimentos"/>
      <sheetName val="AN12 - RECEITA"/>
      <sheetName val="AN12 - DESPESA"/>
      <sheetName val="AN12.1 - RP Não Processado"/>
      <sheetName val="AN12.RP Processado "/>
      <sheetName val="AN 13 - BF"/>
      <sheetName val="Anexo 13 B.F"/>
      <sheetName val="Anexo 14 B.P."/>
      <sheetName val="Anexo 15 DVP"/>
      <sheetName val="Anexo 18 DFC"/>
      <sheetName val="Planilha2"/>
      <sheetName val="Anexo 19 DMPL"/>
      <sheetName val="Anexo 20 DRE"/>
      <sheetName val="Análise das demonstra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5">
          <cell r="C5" t="str">
            <v>01.01.04.122.0001.2001.319011.04.1000000</v>
          </cell>
          <cell r="D5" t="str">
            <v>VENCTOS E VANTAGENS FIXAS P.CIVIL</v>
          </cell>
        </row>
        <row r="6">
          <cell r="C6" t="str">
            <v>01.01.04.122.0001.2001.319013.04.1000000</v>
          </cell>
          <cell r="D6" t="str">
            <v>OBRIGACOES PATRONAIS</v>
          </cell>
        </row>
        <row r="8">
          <cell r="C8" t="str">
            <v>01.01.04.122.0001.2001.319094.04.1000000</v>
          </cell>
          <cell r="D8" t="str">
            <v>INDENIZACOES E RESTITUIÇÕES TRABALHISTAS</v>
          </cell>
        </row>
        <row r="17">
          <cell r="C17" t="str">
            <v>01.01.04.122.0001.2001.339039.04.1000000</v>
          </cell>
          <cell r="D17" t="str">
            <v>OTS.SERV.DE TERC.- PESSOA JURIDICA</v>
          </cell>
        </row>
        <row r="18">
          <cell r="C18" t="str">
            <v>01.01.04.122.0001.2001.339040.04.1000000</v>
          </cell>
          <cell r="D18" t="str">
            <v>SERV DE TECNOLOGIA DA INFORMAÇÃO E COMUNICAÇÃO</v>
          </cell>
        </row>
        <row r="19">
          <cell r="C19" t="str">
            <v>01.01.04.122.0001.2001.339046.04.1000000</v>
          </cell>
          <cell r="D19" t="str">
            <v>AUXÍLIO ALIMENTAÇÃO</v>
          </cell>
        </row>
        <row r="20">
          <cell r="C20" t="str">
            <v>01.01.04.122.0001.2001.339047.04.1000000</v>
          </cell>
          <cell r="D20" t="str">
            <v>OBRIGAÇÕES TRIBUTÁRIAS E CONTRIBUTIVAS</v>
          </cell>
        </row>
      </sheetData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C629-7519-4822-8E6D-ECD57A2E2230}">
  <sheetPr>
    <tabColor theme="6" tint="-0.499984740745262"/>
  </sheetPr>
  <dimension ref="A1:I29"/>
  <sheetViews>
    <sheetView showGridLines="0" tabSelected="1" zoomScale="90" zoomScaleNormal="90" workbookViewId="0">
      <pane xSplit="4" ySplit="7" topLeftCell="E8" activePane="bottomRight" state="frozen"/>
      <selection pane="topRight" activeCell="G1" sqref="G1"/>
      <selection pane="bottomLeft" activeCell="A7" sqref="A7"/>
      <selection pane="bottomRight" activeCell="D5" sqref="D5"/>
    </sheetView>
  </sheetViews>
  <sheetFormatPr defaultColWidth="9.140625" defaultRowHeight="15.75" x14ac:dyDescent="0.25"/>
  <cols>
    <col min="1" max="1" width="3.7109375" style="1" customWidth="1"/>
    <col min="2" max="2" width="9.140625" style="1"/>
    <col min="3" max="3" width="19.7109375" style="1" customWidth="1"/>
    <col min="4" max="4" width="56.7109375" style="1" customWidth="1"/>
    <col min="5" max="8" width="21.28515625" style="1" customWidth="1"/>
    <col min="9" max="9" width="10.7109375" style="1" bestFit="1" customWidth="1"/>
    <col min="10" max="10" width="14.28515625" style="1" customWidth="1"/>
    <col min="11" max="16384" width="9.140625" style="1"/>
  </cols>
  <sheetData>
    <row r="1" spans="1:8" ht="69" customHeight="1" x14ac:dyDescent="0.25">
      <c r="A1" s="115" t="e" vm="1">
        <v>#VALUE!</v>
      </c>
      <c r="B1" s="115"/>
      <c r="C1" s="115"/>
      <c r="D1" s="115"/>
    </row>
    <row r="2" spans="1:8" ht="18" x14ac:dyDescent="0.25">
      <c r="B2" s="2" t="s">
        <v>0</v>
      </c>
      <c r="C2" s="3"/>
      <c r="D2" s="3"/>
      <c r="F2" s="4"/>
      <c r="G2" s="4"/>
      <c r="H2" s="5"/>
    </row>
    <row r="3" spans="1:8" ht="7.5" customHeight="1" x14ac:dyDescent="0.25">
      <c r="B3" s="2"/>
      <c r="C3" s="3"/>
      <c r="D3" s="3"/>
      <c r="F3" s="4"/>
      <c r="G3" s="4"/>
      <c r="H3" s="6"/>
    </row>
    <row r="4" spans="1:8" ht="18" x14ac:dyDescent="0.25">
      <c r="B4" s="100" t="str">
        <f>"BALANCETE DA RECEITA"&amp;UPPER(H4)&amp;" DE 2024"</f>
        <v>BALANCETE DA RECEITA DE 2024</v>
      </c>
      <c r="C4" s="100"/>
      <c r="D4" s="100"/>
      <c r="E4" s="101"/>
      <c r="F4" s="101"/>
      <c r="G4" s="7"/>
      <c r="H4" s="8"/>
    </row>
    <row r="5" spans="1:8" ht="18" customHeight="1" x14ac:dyDescent="0.25">
      <c r="B5" s="9"/>
      <c r="C5" s="9"/>
      <c r="D5" s="9"/>
      <c r="E5" s="9"/>
      <c r="F5" s="9"/>
      <c r="G5" s="9"/>
      <c r="H5" s="9"/>
    </row>
    <row r="6" spans="1:8" s="15" customFormat="1" ht="39.75" customHeight="1" x14ac:dyDescent="0.25">
      <c r="B6" s="10" t="s">
        <v>62</v>
      </c>
      <c r="C6" s="11" t="s">
        <v>63</v>
      </c>
      <c r="D6" s="11" t="s">
        <v>64</v>
      </c>
      <c r="E6" s="74" t="s">
        <v>6</v>
      </c>
      <c r="F6" s="13" t="s">
        <v>65</v>
      </c>
      <c r="G6" s="13" t="s">
        <v>66</v>
      </c>
      <c r="H6" s="14" t="s">
        <v>67</v>
      </c>
    </row>
    <row r="7" spans="1:8" s="15" customFormat="1" ht="8.25" customHeight="1" x14ac:dyDescent="0.25">
      <c r="B7" s="16"/>
      <c r="C7" s="17"/>
      <c r="D7" s="17"/>
      <c r="E7" s="75"/>
      <c r="F7" s="17"/>
      <c r="G7" s="17"/>
      <c r="H7" s="76"/>
    </row>
    <row r="8" spans="1:8" s="29" customFormat="1" ht="31.15" customHeight="1" x14ac:dyDescent="0.25">
      <c r="B8" s="26">
        <v>1</v>
      </c>
      <c r="C8" s="77" t="s">
        <v>68</v>
      </c>
      <c r="D8" s="78" t="s">
        <v>69</v>
      </c>
      <c r="E8" s="79">
        <f>E13+E17</f>
        <v>1197000</v>
      </c>
      <c r="F8" s="80">
        <f>F13+F17</f>
        <v>10264.66</v>
      </c>
      <c r="G8" s="81">
        <f>G13+G17</f>
        <v>238367.02</v>
      </c>
      <c r="H8" s="82">
        <f>H13+H17+H21</f>
        <v>-957209.57</v>
      </c>
    </row>
    <row r="9" spans="1:8" s="29" customFormat="1" ht="31.15" customHeight="1" x14ac:dyDescent="0.25">
      <c r="B9" s="26">
        <v>2</v>
      </c>
      <c r="C9" s="77" t="s">
        <v>70</v>
      </c>
      <c r="D9" s="78" t="s">
        <v>71</v>
      </c>
      <c r="E9" s="83">
        <f>E10</f>
        <v>197000</v>
      </c>
      <c r="F9" s="81">
        <f t="shared" ref="F9:G12" si="0">F10</f>
        <v>10264.66</v>
      </c>
      <c r="G9" s="81">
        <f t="shared" si="0"/>
        <v>163916.97999999998</v>
      </c>
      <c r="H9" s="82">
        <f>G9-E9</f>
        <v>-33083.020000000019</v>
      </c>
    </row>
    <row r="10" spans="1:8" s="29" customFormat="1" ht="31.15" customHeight="1" x14ac:dyDescent="0.25">
      <c r="B10" s="26">
        <v>3</v>
      </c>
      <c r="C10" s="77" t="s">
        <v>72</v>
      </c>
      <c r="D10" s="78" t="s">
        <v>73</v>
      </c>
      <c r="E10" s="83">
        <f>E11</f>
        <v>197000</v>
      </c>
      <c r="F10" s="81">
        <f t="shared" si="0"/>
        <v>10264.66</v>
      </c>
      <c r="G10" s="81">
        <f t="shared" si="0"/>
        <v>163916.97999999998</v>
      </c>
      <c r="H10" s="82">
        <f t="shared" ref="H10:H21" si="1">G10-E10</f>
        <v>-33083.020000000019</v>
      </c>
    </row>
    <row r="11" spans="1:8" s="29" customFormat="1" ht="31.15" customHeight="1" x14ac:dyDescent="0.25">
      <c r="B11" s="26">
        <v>4</v>
      </c>
      <c r="C11" s="77" t="s">
        <v>74</v>
      </c>
      <c r="D11" s="78" t="s">
        <v>75</v>
      </c>
      <c r="E11" s="83">
        <f>E12</f>
        <v>197000</v>
      </c>
      <c r="F11" s="81">
        <f t="shared" si="0"/>
        <v>10264.66</v>
      </c>
      <c r="G11" s="81">
        <f t="shared" si="0"/>
        <v>163916.97999999998</v>
      </c>
      <c r="H11" s="82">
        <f t="shared" si="1"/>
        <v>-33083.020000000019</v>
      </c>
    </row>
    <row r="12" spans="1:8" s="29" customFormat="1" ht="31.15" customHeight="1" x14ac:dyDescent="0.25">
      <c r="B12" s="26">
        <v>5</v>
      </c>
      <c r="C12" s="77" t="s">
        <v>76</v>
      </c>
      <c r="D12" s="78" t="s">
        <v>77</v>
      </c>
      <c r="E12" s="83">
        <f>E13</f>
        <v>197000</v>
      </c>
      <c r="F12" s="81">
        <f t="shared" si="0"/>
        <v>10264.66</v>
      </c>
      <c r="G12" s="81">
        <f t="shared" si="0"/>
        <v>163916.97999999998</v>
      </c>
      <c r="H12" s="82">
        <f t="shared" si="1"/>
        <v>-33083.020000000019</v>
      </c>
    </row>
    <row r="13" spans="1:8" s="29" customFormat="1" ht="31.15" customHeight="1" x14ac:dyDescent="0.25">
      <c r="B13" s="26">
        <v>6</v>
      </c>
      <c r="C13" s="27" t="s">
        <v>78</v>
      </c>
      <c r="D13" s="29" t="s">
        <v>79</v>
      </c>
      <c r="E13" s="84">
        <v>197000</v>
      </c>
      <c r="F13" s="85">
        <f>[1]Recebimentos!G23</f>
        <v>10264.66</v>
      </c>
      <c r="G13" s="85">
        <f>[1]Recebimentos!G23+[1]Recebimentos!G22+[1]Recebimentos!G20+[1]Recebimentos!G17+[1]Recebimentos!G16+[1]Recebimentos!G11+[1]Recebimentos!G9+[1]Recebimentos!G8+[1]Recebimentos!G7+[1]Recebimentos!G5+[1]Recebimentos!G4+[1]Recebimentos!G3</f>
        <v>163916.97999999998</v>
      </c>
      <c r="H13" s="86">
        <f>G13-E13</f>
        <v>-33083.020000000019</v>
      </c>
    </row>
    <row r="14" spans="1:8" s="29" customFormat="1" ht="31.15" customHeight="1" x14ac:dyDescent="0.25">
      <c r="B14" s="26">
        <v>7</v>
      </c>
      <c r="C14" s="77">
        <v>1730000000</v>
      </c>
      <c r="D14" s="78" t="s">
        <v>80</v>
      </c>
      <c r="E14" s="83">
        <f>E15</f>
        <v>1000000</v>
      </c>
      <c r="F14" s="81">
        <f t="shared" ref="F14:G16" si="2">F15</f>
        <v>0</v>
      </c>
      <c r="G14" s="81">
        <f>G15</f>
        <v>74450.040000000008</v>
      </c>
      <c r="H14" s="82">
        <f>G14-E14</f>
        <v>-925549.96</v>
      </c>
    </row>
    <row r="15" spans="1:8" s="29" customFormat="1" ht="31.15" customHeight="1" x14ac:dyDescent="0.25">
      <c r="B15" s="26">
        <v>8</v>
      </c>
      <c r="C15" s="77" t="s">
        <v>81</v>
      </c>
      <c r="D15" s="78" t="s">
        <v>82</v>
      </c>
      <c r="E15" s="83">
        <f>E16</f>
        <v>1000000</v>
      </c>
      <c r="F15" s="81">
        <f t="shared" si="2"/>
        <v>0</v>
      </c>
      <c r="G15" s="81">
        <f t="shared" si="2"/>
        <v>74450.040000000008</v>
      </c>
      <c r="H15" s="82">
        <f t="shared" si="1"/>
        <v>-925549.96</v>
      </c>
    </row>
    <row r="16" spans="1:8" s="29" customFormat="1" ht="31.15" customHeight="1" x14ac:dyDescent="0.25">
      <c r="B16" s="26">
        <v>9</v>
      </c>
      <c r="C16" s="77">
        <v>1739500000</v>
      </c>
      <c r="D16" s="78" t="s">
        <v>83</v>
      </c>
      <c r="E16" s="83">
        <f>E17</f>
        <v>1000000</v>
      </c>
      <c r="F16" s="81">
        <f>F17</f>
        <v>0</v>
      </c>
      <c r="G16" s="81">
        <f t="shared" si="2"/>
        <v>74450.040000000008</v>
      </c>
      <c r="H16" s="82">
        <f t="shared" si="1"/>
        <v>-925549.96</v>
      </c>
    </row>
    <row r="17" spans="2:9" s="29" customFormat="1" ht="31.15" customHeight="1" x14ac:dyDescent="0.25">
      <c r="B17" s="26">
        <v>10</v>
      </c>
      <c r="C17" s="27" t="s">
        <v>84</v>
      </c>
      <c r="D17" s="87" t="s">
        <v>85</v>
      </c>
      <c r="E17" s="88">
        <v>1000000</v>
      </c>
      <c r="F17" s="85">
        <v>0</v>
      </c>
      <c r="G17" s="85">
        <f>[1]Recebimentos!G10+[1]Recebimentos!G12+[1]Recebimentos!G14+[1]Recebimentos!G15+[1]Recebimentos!G18+[1]Recebimentos!G19+[1]Recebimentos!G21</f>
        <v>74450.040000000008</v>
      </c>
      <c r="H17" s="86">
        <f>G17-E17</f>
        <v>-925549.96</v>
      </c>
    </row>
    <row r="18" spans="2:9" s="29" customFormat="1" ht="31.15" customHeight="1" x14ac:dyDescent="0.25">
      <c r="B18" s="26">
        <v>11</v>
      </c>
      <c r="C18" s="77">
        <v>19000000000</v>
      </c>
      <c r="D18" s="78" t="s">
        <v>86</v>
      </c>
      <c r="E18" s="83">
        <f t="shared" ref="E18:G20" si="3">E19</f>
        <v>0</v>
      </c>
      <c r="F18" s="89">
        <f t="shared" si="3"/>
        <v>0</v>
      </c>
      <c r="G18" s="89">
        <f t="shared" si="3"/>
        <v>1423.41</v>
      </c>
      <c r="H18" s="82">
        <f t="shared" si="1"/>
        <v>1423.41</v>
      </c>
    </row>
    <row r="19" spans="2:9" s="29" customFormat="1" ht="31.15" customHeight="1" x14ac:dyDescent="0.25">
      <c r="B19" s="26">
        <v>12</v>
      </c>
      <c r="C19" s="77">
        <v>19200000000</v>
      </c>
      <c r="D19" s="78" t="s">
        <v>87</v>
      </c>
      <c r="E19" s="83">
        <f t="shared" si="3"/>
        <v>0</v>
      </c>
      <c r="F19" s="89">
        <f t="shared" si="3"/>
        <v>0</v>
      </c>
      <c r="G19" s="89">
        <f t="shared" si="3"/>
        <v>1423.41</v>
      </c>
      <c r="H19" s="82">
        <f t="shared" si="1"/>
        <v>1423.41</v>
      </c>
    </row>
    <row r="20" spans="2:9" s="29" customFormat="1" ht="31.15" customHeight="1" x14ac:dyDescent="0.25">
      <c r="B20" s="26">
        <v>13</v>
      </c>
      <c r="C20" s="77">
        <v>19220000000</v>
      </c>
      <c r="D20" s="78" t="s">
        <v>88</v>
      </c>
      <c r="E20" s="83">
        <f t="shared" si="3"/>
        <v>0</v>
      </c>
      <c r="F20" s="89">
        <f t="shared" si="3"/>
        <v>0</v>
      </c>
      <c r="G20" s="81">
        <f t="shared" si="3"/>
        <v>1423.41</v>
      </c>
      <c r="H20" s="82">
        <f>G20-E20</f>
        <v>1423.41</v>
      </c>
    </row>
    <row r="21" spans="2:9" s="29" customFormat="1" ht="31.15" customHeight="1" x14ac:dyDescent="0.25">
      <c r="B21" s="90">
        <v>14</v>
      </c>
      <c r="C21" s="91">
        <v>19229900000</v>
      </c>
      <c r="D21" s="92" t="s">
        <v>89</v>
      </c>
      <c r="E21" s="93">
        <v>0</v>
      </c>
      <c r="F21" s="85">
        <v>0</v>
      </c>
      <c r="G21" s="85">
        <f>[1]Recebimentos!G13+[1]Recebimentos!G6</f>
        <v>1423.41</v>
      </c>
      <c r="H21" s="94">
        <f t="shared" si="1"/>
        <v>1423.41</v>
      </c>
    </row>
    <row r="22" spans="2:9" s="15" customFormat="1" ht="8.25" customHeight="1" x14ac:dyDescent="0.25">
      <c r="B22" s="16"/>
      <c r="C22" s="17"/>
      <c r="D22" s="17"/>
      <c r="E22" s="75"/>
      <c r="F22" s="95"/>
      <c r="G22" s="95"/>
      <c r="H22" s="76"/>
    </row>
    <row r="23" spans="2:9" s="29" customFormat="1" ht="31.15" customHeight="1" x14ac:dyDescent="0.25">
      <c r="B23" s="102" t="s">
        <v>18</v>
      </c>
      <c r="C23" s="103"/>
      <c r="D23" s="103"/>
      <c r="E23" s="96">
        <f>E8</f>
        <v>1197000</v>
      </c>
      <c r="F23" s="97">
        <f>F8</f>
        <v>10264.66</v>
      </c>
      <c r="G23" s="97">
        <f>G8+G18</f>
        <v>239790.43</v>
      </c>
      <c r="H23" s="98">
        <f>H8</f>
        <v>-957209.57</v>
      </c>
      <c r="I23" s="99"/>
    </row>
    <row r="25" spans="2:9" x14ac:dyDescent="0.25">
      <c r="E25" s="40"/>
      <c r="H25" s="40"/>
    </row>
    <row r="26" spans="2:9" x14ac:dyDescent="0.25">
      <c r="E26" s="40"/>
    </row>
    <row r="29" spans="2:9" x14ac:dyDescent="0.25">
      <c r="E29" s="40"/>
    </row>
  </sheetData>
  <mergeCells count="4">
    <mergeCell ref="B4:D4"/>
    <mergeCell ref="E4:F4"/>
    <mergeCell ref="B23:D23"/>
    <mergeCell ref="A1:D1"/>
  </mergeCells>
  <dataValidations count="1">
    <dataValidation type="list" allowBlank="1" showInputMessage="1" showErrorMessage="1" sqref="H4" xr:uid="{ECE2E2D3-C043-4C93-A0EA-783E4F1EF73E}">
      <formula1>#REF!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Footer>&amp;LAMCF Contabilidade Ltda
ADRIANA MARIA DA COSTA FERREIRA
CRC SP 261948/O9&amp;R&amp;D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F4D4D-4759-49A8-92AA-63A0DCBEDF55}">
  <sheetPr>
    <tabColor theme="6" tint="-0.499984740745262"/>
  </sheetPr>
  <dimension ref="A1:K26"/>
  <sheetViews>
    <sheetView showGridLines="0" zoomScale="90" zoomScaleNormal="90" workbookViewId="0">
      <pane xSplit="6" ySplit="8" topLeftCell="G9" activePane="bottomRight" state="frozen"/>
      <selection pane="topRight" activeCell="G1" sqref="G1"/>
      <selection pane="bottomLeft" activeCell="A7" sqref="A7"/>
      <selection pane="bottomRight" sqref="A1:F1"/>
    </sheetView>
  </sheetViews>
  <sheetFormatPr defaultColWidth="9.140625" defaultRowHeight="15.75" x14ac:dyDescent="0.25"/>
  <cols>
    <col min="1" max="1" width="3.7109375" style="1" customWidth="1"/>
    <col min="2" max="3" width="8.28515625" style="1" customWidth="1"/>
    <col min="4" max="4" width="37.140625" style="1" customWidth="1"/>
    <col min="5" max="5" width="11.7109375" style="1" customWidth="1"/>
    <col min="6" max="6" width="55.7109375" style="1" customWidth="1"/>
    <col min="7" max="11" width="17.85546875" style="1" customWidth="1"/>
    <col min="12" max="12" width="9.140625" style="1"/>
    <col min="13" max="13" width="14.28515625" style="1" customWidth="1"/>
    <col min="14" max="16384" width="9.140625" style="1"/>
  </cols>
  <sheetData>
    <row r="1" spans="1:11" ht="81.75" customHeight="1" x14ac:dyDescent="0.25">
      <c r="A1" s="115" t="e" vm="1">
        <v>#VALUE!</v>
      </c>
      <c r="B1" s="115"/>
      <c r="C1" s="115"/>
      <c r="D1" s="115"/>
      <c r="E1" s="115"/>
      <c r="F1" s="115"/>
      <c r="G1" s="116"/>
      <c r="H1" s="116"/>
      <c r="I1" s="116"/>
      <c r="J1" s="116"/>
      <c r="K1" s="116"/>
    </row>
    <row r="2" spans="1:11" ht="18" customHeight="1" x14ac:dyDescent="0.25">
      <c r="K2" s="104"/>
    </row>
    <row r="3" spans="1:11" ht="18" x14ac:dyDescent="0.25">
      <c r="B3" s="2" t="s">
        <v>0</v>
      </c>
      <c r="C3" s="3"/>
      <c r="D3" s="3"/>
      <c r="E3" s="3"/>
      <c r="F3" s="3"/>
      <c r="H3" s="4"/>
      <c r="I3" s="5"/>
      <c r="K3" s="104"/>
    </row>
    <row r="4" spans="1:11" ht="7.5" customHeight="1" x14ac:dyDescent="0.25">
      <c r="B4" s="2"/>
      <c r="C4" s="3"/>
      <c r="D4" s="3"/>
      <c r="E4" s="3"/>
      <c r="F4" s="3"/>
      <c r="H4" s="4"/>
      <c r="I4" s="6"/>
      <c r="K4" s="104"/>
    </row>
    <row r="5" spans="1:11" ht="18" x14ac:dyDescent="0.25">
      <c r="B5" s="100" t="str">
        <f>"BALANCETE DA DESPESA "&amp;UPPER(I5)&amp;" DE 2024"</f>
        <v>BALANCETE DA DESPESA  DE 2024</v>
      </c>
      <c r="C5" s="100"/>
      <c r="D5" s="100"/>
      <c r="E5" s="100"/>
      <c r="F5" s="100"/>
      <c r="G5" s="101"/>
      <c r="H5" s="101"/>
      <c r="I5" s="8"/>
      <c r="K5" s="104"/>
    </row>
    <row r="6" spans="1:11" ht="18" customHeight="1" x14ac:dyDescent="0.25">
      <c r="B6" s="9"/>
      <c r="C6" s="9"/>
      <c r="D6" s="9"/>
      <c r="E6" s="9"/>
      <c r="F6" s="9"/>
      <c r="G6" s="9"/>
      <c r="H6" s="9"/>
      <c r="I6" s="9"/>
      <c r="J6" s="9"/>
      <c r="K6" s="105"/>
    </row>
    <row r="7" spans="1:11" s="15" customFormat="1" ht="39.75" customHeight="1" x14ac:dyDescent="0.25">
      <c r="B7" s="10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2" t="s">
        <v>6</v>
      </c>
      <c r="H7" s="13" t="s">
        <v>7</v>
      </c>
      <c r="I7" s="13" t="s">
        <v>8</v>
      </c>
      <c r="J7" s="13" t="s">
        <v>9</v>
      </c>
      <c r="K7" s="14" t="s">
        <v>10</v>
      </c>
    </row>
    <row r="8" spans="1:11" s="15" customFormat="1" ht="8.25" customHeight="1" x14ac:dyDescent="0.25">
      <c r="B8" s="16"/>
      <c r="C8" s="17"/>
      <c r="D8" s="17"/>
      <c r="E8" s="17"/>
      <c r="F8" s="17"/>
      <c r="G8" s="16"/>
      <c r="H8" s="17"/>
      <c r="I8" s="17"/>
      <c r="J8" s="17"/>
      <c r="K8" s="18"/>
    </row>
    <row r="9" spans="1:11" s="15" customFormat="1" ht="31.15" customHeight="1" x14ac:dyDescent="0.25">
      <c r="B9" s="19" t="s">
        <v>11</v>
      </c>
      <c r="C9" s="20"/>
      <c r="D9" s="21"/>
      <c r="E9" s="22"/>
      <c r="F9" s="23" t="s">
        <v>12</v>
      </c>
      <c r="G9" s="24">
        <f>G20</f>
        <v>1197000</v>
      </c>
      <c r="H9" s="24">
        <f>H20</f>
        <v>1173493.21</v>
      </c>
      <c r="I9" s="24">
        <f>I20</f>
        <v>1158493.21</v>
      </c>
      <c r="J9" s="24">
        <f>J20</f>
        <v>1158493.21</v>
      </c>
      <c r="K9" s="25">
        <f t="shared" ref="K9:K17" si="0">H9-I9</f>
        <v>15000</v>
      </c>
    </row>
    <row r="10" spans="1:11" s="29" customFormat="1" ht="31.15" customHeight="1" x14ac:dyDescent="0.25">
      <c r="B10" s="26">
        <v>1</v>
      </c>
      <c r="C10" s="106">
        <v>4</v>
      </c>
      <c r="D10" s="27" t="str">
        <f>'[2]Controle Despesa'!C5</f>
        <v>01.01.04.122.0001.2001.319011.04.1000000</v>
      </c>
      <c r="E10" s="28">
        <v>319011</v>
      </c>
      <c r="F10" s="29" t="str">
        <f>'[2]Controle Despesa'!D5</f>
        <v>VENCTOS E VANTAGENS FIXAS P.CIVIL</v>
      </c>
      <c r="G10" s="30">
        <f>'[1]Controle Despesa'!G4</f>
        <v>750000</v>
      </c>
      <c r="H10" s="31">
        <f>'[1]Controle Despesa'!M4</f>
        <v>747035.73</v>
      </c>
      <c r="I10" s="31">
        <f>'[1]Controle Despesa'!O4</f>
        <v>747035.73</v>
      </c>
      <c r="J10" s="31">
        <f>I10</f>
        <v>747035.73</v>
      </c>
      <c r="K10" s="32">
        <f t="shared" si="0"/>
        <v>0</v>
      </c>
    </row>
    <row r="11" spans="1:11" s="29" customFormat="1" ht="31.15" customHeight="1" x14ac:dyDescent="0.25">
      <c r="B11" s="26">
        <v>2</v>
      </c>
      <c r="C11" s="106"/>
      <c r="D11" s="27" t="str">
        <f>'[2]Controle Despesa'!C6</f>
        <v>01.01.04.122.0001.2001.319013.04.1000000</v>
      </c>
      <c r="E11" s="28">
        <v>319013</v>
      </c>
      <c r="F11" s="29" t="str">
        <f>'[2]Controle Despesa'!D6</f>
        <v>OBRIGACOES PATRONAIS</v>
      </c>
      <c r="G11" s="30">
        <f>'[1]Controle Despesa'!G5</f>
        <v>215000</v>
      </c>
      <c r="H11" s="31">
        <f>'[1]Controle Despesa'!M5</f>
        <v>214618.31</v>
      </c>
      <c r="I11" s="31">
        <f>'[1]Controle Despesa'!O5</f>
        <v>214618.31</v>
      </c>
      <c r="J11" s="31">
        <f t="shared" ref="J11:J17" si="1">I11</f>
        <v>214618.31</v>
      </c>
      <c r="K11" s="32">
        <f t="shared" si="0"/>
        <v>0</v>
      </c>
    </row>
    <row r="12" spans="1:11" s="29" customFormat="1" ht="31.15" customHeight="1" x14ac:dyDescent="0.25">
      <c r="B12" s="26">
        <v>3</v>
      </c>
      <c r="C12" s="106"/>
      <c r="D12" s="27" t="str">
        <f>'[2]Controle Despesa'!C8</f>
        <v>01.01.04.122.0001.2001.319094.04.1000000</v>
      </c>
      <c r="E12" s="28">
        <v>319094</v>
      </c>
      <c r="F12" s="29" t="str">
        <f>'[2]Controle Despesa'!D8</f>
        <v>INDENIZACOES E RESTITUIÇÕES TRABALHISTAS</v>
      </c>
      <c r="G12" s="30">
        <f>'[1]Controle Despesa'!G6</f>
        <v>10000</v>
      </c>
      <c r="H12" s="31">
        <v>0</v>
      </c>
      <c r="I12" s="31">
        <v>0</v>
      </c>
      <c r="J12" s="31">
        <f t="shared" si="1"/>
        <v>0</v>
      </c>
      <c r="K12" s="32">
        <f t="shared" si="0"/>
        <v>0</v>
      </c>
    </row>
    <row r="13" spans="1:11" s="29" customFormat="1" ht="31.15" customHeight="1" x14ac:dyDescent="0.25">
      <c r="B13" s="26">
        <v>4</v>
      </c>
      <c r="C13" s="106"/>
      <c r="D13" s="27" t="s">
        <v>13</v>
      </c>
      <c r="E13" s="28">
        <v>339030</v>
      </c>
      <c r="F13" s="29" t="s">
        <v>14</v>
      </c>
      <c r="G13" s="30">
        <f>'[1]Controle Despesa'!G7</f>
        <v>3000</v>
      </c>
      <c r="H13" s="31">
        <v>0</v>
      </c>
      <c r="I13" s="31">
        <v>0</v>
      </c>
      <c r="J13" s="31">
        <f t="shared" si="1"/>
        <v>0</v>
      </c>
      <c r="K13" s="32">
        <f t="shared" si="0"/>
        <v>0</v>
      </c>
    </row>
    <row r="14" spans="1:11" s="29" customFormat="1" ht="31.15" customHeight="1" x14ac:dyDescent="0.25">
      <c r="B14" s="26">
        <v>5</v>
      </c>
      <c r="C14" s="106"/>
      <c r="D14" s="27" t="str">
        <f>'[2]Controle Despesa'!C17</f>
        <v>01.01.04.122.0001.2001.339039.04.1000000</v>
      </c>
      <c r="E14" s="28">
        <v>339039</v>
      </c>
      <c r="F14" s="29" t="str">
        <f>'[2]Controle Despesa'!D17</f>
        <v>OTS.SERV.DE TERC.- PESSOA JURIDICA</v>
      </c>
      <c r="G14" s="30">
        <f>'[1]Controle Despesa'!K8</f>
        <v>148773.76999999999</v>
      </c>
      <c r="H14" s="31">
        <f>'[1]Controle Despesa'!M8</f>
        <v>147239.81999999998</v>
      </c>
      <c r="I14" s="31">
        <f>'[1]Controle Despesa'!O8</f>
        <v>132239.82</v>
      </c>
      <c r="J14" s="31">
        <f t="shared" si="1"/>
        <v>132239.82</v>
      </c>
      <c r="K14" s="32">
        <f t="shared" si="0"/>
        <v>14999.999999999971</v>
      </c>
    </row>
    <row r="15" spans="1:11" s="29" customFormat="1" ht="31.15" customHeight="1" x14ac:dyDescent="0.25">
      <c r="B15" s="26">
        <v>6</v>
      </c>
      <c r="C15" s="106"/>
      <c r="D15" s="27" t="str">
        <f>'[2]Controle Despesa'!C18</f>
        <v>01.01.04.122.0001.2001.339040.04.1000000</v>
      </c>
      <c r="E15" s="28">
        <v>339040</v>
      </c>
      <c r="F15" s="29" t="str">
        <f>'[2]Controle Despesa'!D18</f>
        <v>SERV DE TECNOLOGIA DA INFORMAÇÃO E COMUNICAÇÃO</v>
      </c>
      <c r="G15" s="30">
        <f>'[1]Controle Despesa'!G9</f>
        <v>4000</v>
      </c>
      <c r="H15" s="31">
        <f>'[1]Controle Despesa'!M9</f>
        <v>3085.2</v>
      </c>
      <c r="I15" s="31">
        <f>'[1]Controle Despesa'!O9</f>
        <v>3085.2</v>
      </c>
      <c r="J15" s="31">
        <f t="shared" si="1"/>
        <v>3085.2</v>
      </c>
      <c r="K15" s="32">
        <f t="shared" si="0"/>
        <v>0</v>
      </c>
    </row>
    <row r="16" spans="1:11" s="29" customFormat="1" ht="31.15" customHeight="1" x14ac:dyDescent="0.25">
      <c r="B16" s="26">
        <v>7</v>
      </c>
      <c r="C16" s="106"/>
      <c r="D16" s="27" t="str">
        <f>'[2]Controle Despesa'!C19</f>
        <v>01.01.04.122.0001.2001.339046.04.1000000</v>
      </c>
      <c r="E16" s="28">
        <v>339046</v>
      </c>
      <c r="F16" s="29" t="str">
        <f>'[2]Controle Despesa'!D19</f>
        <v>AUXÍLIO ALIMENTAÇÃO</v>
      </c>
      <c r="G16" s="30">
        <f>'[1]Controle Despesa'!G10</f>
        <v>45000</v>
      </c>
      <c r="H16" s="31">
        <f>'[1]Controle Despesa'!M10</f>
        <v>43880</v>
      </c>
      <c r="I16" s="31">
        <f>'[1]Controle Despesa'!O10</f>
        <v>43880</v>
      </c>
      <c r="J16" s="31">
        <f t="shared" si="1"/>
        <v>43880</v>
      </c>
      <c r="K16" s="32">
        <f t="shared" si="0"/>
        <v>0</v>
      </c>
    </row>
    <row r="17" spans="2:11" s="29" customFormat="1" ht="31.15" customHeight="1" x14ac:dyDescent="0.25">
      <c r="B17" s="26">
        <v>8</v>
      </c>
      <c r="C17" s="106"/>
      <c r="D17" s="27" t="str">
        <f>'[2]Controle Despesa'!C20</f>
        <v>01.01.04.122.0001.2001.339047.04.1000000</v>
      </c>
      <c r="E17" s="28">
        <v>339047</v>
      </c>
      <c r="F17" s="29" t="str">
        <f>'[2]Controle Despesa'!D20</f>
        <v>OBRIGAÇÕES TRIBUTÁRIAS E CONTRIBUTIVAS</v>
      </c>
      <c r="G17" s="30">
        <f>'[1]Controle Despesa'!G11</f>
        <v>20000</v>
      </c>
      <c r="H17" s="31">
        <f>'[1]Controle Despesa'!M11</f>
        <v>16407.919999999998</v>
      </c>
      <c r="I17" s="31">
        <f>'[1]Controle Despesa'!O11</f>
        <v>16407.919999999998</v>
      </c>
      <c r="J17" s="31">
        <f t="shared" si="1"/>
        <v>16407.919999999998</v>
      </c>
      <c r="K17" s="32">
        <f t="shared" si="0"/>
        <v>0</v>
      </c>
    </row>
    <row r="18" spans="2:11" s="29" customFormat="1" ht="31.15" customHeight="1" x14ac:dyDescent="0.25">
      <c r="B18" s="19" t="s">
        <v>15</v>
      </c>
      <c r="C18" s="20"/>
      <c r="D18" s="20"/>
      <c r="E18" s="20"/>
      <c r="F18" s="23" t="s">
        <v>16</v>
      </c>
      <c r="G18" s="33">
        <f>SUM(G10:G17)</f>
        <v>1195773.77</v>
      </c>
      <c r="H18" s="33">
        <f t="shared" ref="H18:K18" si="2">SUM(H10:H17)</f>
        <v>1172266.98</v>
      </c>
      <c r="I18" s="33">
        <f t="shared" si="2"/>
        <v>1157266.98</v>
      </c>
      <c r="J18" s="33">
        <f t="shared" si="2"/>
        <v>1157266.98</v>
      </c>
      <c r="K18" s="34">
        <f t="shared" si="2"/>
        <v>14999.999999999971</v>
      </c>
    </row>
    <row r="19" spans="2:11" s="29" customFormat="1" ht="31.15" customHeight="1" x14ac:dyDescent="0.25">
      <c r="B19" s="26">
        <v>9</v>
      </c>
      <c r="C19" s="35">
        <v>10</v>
      </c>
      <c r="D19" s="27" t="s">
        <v>17</v>
      </c>
      <c r="E19" s="28">
        <v>339092</v>
      </c>
      <c r="F19" s="29" t="str">
        <f>'[1]Controle Despesa'!D12</f>
        <v>DESPESAS DE EXERCÍCIOS ANTERIORES</v>
      </c>
      <c r="G19" s="30">
        <f>'[1]Controle Despesa'!H12</f>
        <v>1226.23</v>
      </c>
      <c r="H19" s="31">
        <f>'[1]Controle Despesa'!M12</f>
        <v>1226.23</v>
      </c>
      <c r="I19" s="31">
        <f>H19</f>
        <v>1226.23</v>
      </c>
      <c r="J19" s="36">
        <f>I19</f>
        <v>1226.23</v>
      </c>
      <c r="K19" s="37">
        <f>H19-I19</f>
        <v>0</v>
      </c>
    </row>
    <row r="20" spans="2:11" s="29" customFormat="1" ht="31.15" customHeight="1" x14ac:dyDescent="0.25">
      <c r="B20" s="102" t="s">
        <v>18</v>
      </c>
      <c r="C20" s="103"/>
      <c r="D20" s="103"/>
      <c r="E20" s="103"/>
      <c r="F20" s="103"/>
      <c r="G20" s="38">
        <f>G18+G19</f>
        <v>1197000</v>
      </c>
      <c r="H20" s="38">
        <f>H18+H19</f>
        <v>1173493.21</v>
      </c>
      <c r="I20" s="38">
        <f>I18+I19</f>
        <v>1158493.21</v>
      </c>
      <c r="J20" s="38">
        <f>J18+J19</f>
        <v>1158493.21</v>
      </c>
      <c r="K20" s="39">
        <f t="shared" ref="K20" si="3">K18+K19</f>
        <v>14999.999999999971</v>
      </c>
    </row>
    <row r="21" spans="2:11" x14ac:dyDescent="0.25">
      <c r="H21" s="40"/>
    </row>
    <row r="22" spans="2:11" x14ac:dyDescent="0.25">
      <c r="I22" s="40"/>
      <c r="J22" s="40"/>
    </row>
    <row r="23" spans="2:11" x14ac:dyDescent="0.25">
      <c r="G23" s="40"/>
    </row>
    <row r="24" spans="2:11" x14ac:dyDescent="0.25">
      <c r="J24" s="40"/>
    </row>
    <row r="25" spans="2:11" x14ac:dyDescent="0.25">
      <c r="J25" s="40"/>
    </row>
    <row r="26" spans="2:11" x14ac:dyDescent="0.25">
      <c r="G26" s="40"/>
    </row>
  </sheetData>
  <sheetProtection algorithmName="SHA-512" hashValue="pqEBcUbD/lxEjKfgztVOfaa2C7F0D50AgPDAdlJe+/IBl0kSjCF2KQ5ip37UN/RXZo+epTkqo+hwNj4vNHs37w==" saltValue="MlY5o4j/y6msmMdhS6beVA==" spinCount="100000" sheet="1" formatCells="0" formatColumns="0" formatRows="0" insertColumns="0" insertRows="0" insertHyperlinks="0" deleteColumns="0" deleteRows="0" sort="0" autoFilter="0" pivotTables="0"/>
  <mergeCells count="6">
    <mergeCell ref="A1:F1"/>
    <mergeCell ref="K2:K6"/>
    <mergeCell ref="B5:F5"/>
    <mergeCell ref="G5:H5"/>
    <mergeCell ref="C10:C17"/>
    <mergeCell ref="B20:F20"/>
  </mergeCells>
  <dataValidations count="1">
    <dataValidation type="list" allowBlank="1" showInputMessage="1" showErrorMessage="1" sqref="I5" xr:uid="{B3330F35-0500-4E13-A718-9AF293955A83}">
      <formula1>#REF!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r:id="rId1"/>
  <headerFooter>
    <oddFooter>&amp;LAMCF Contabilidade Ltda
ADRIANA MARIA DA COSTA FERREIRA
CRC SP 261948/O9&amp;R&amp;D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F2EF-33F6-4271-9689-879A66C3216C}">
  <dimension ref="A1:E16"/>
  <sheetViews>
    <sheetView zoomScaleNormal="100" workbookViewId="0">
      <selection sqref="A1:D1"/>
    </sheetView>
  </sheetViews>
  <sheetFormatPr defaultColWidth="8.85546875" defaultRowHeight="15.75" x14ac:dyDescent="0.25"/>
  <cols>
    <col min="1" max="1" width="36.42578125" style="42" customWidth="1"/>
    <col min="2" max="2" width="20.7109375" style="42" customWidth="1"/>
    <col min="3" max="3" width="36.42578125" style="42" customWidth="1"/>
    <col min="4" max="4" width="20.7109375" style="42" customWidth="1"/>
    <col min="5" max="5" width="11.5703125" style="42" bestFit="1" customWidth="1"/>
    <col min="6" max="16384" width="8.85546875" style="42"/>
  </cols>
  <sheetData>
    <row r="1" spans="1:5" ht="61.5" customHeight="1" x14ac:dyDescent="0.25">
      <c r="A1" s="114" t="e" vm="1">
        <v>#VALUE!</v>
      </c>
      <c r="B1" s="114"/>
      <c r="C1" s="114"/>
      <c r="D1" s="114"/>
    </row>
    <row r="2" spans="1:5" ht="21" customHeight="1" x14ac:dyDescent="0.25">
      <c r="A2" s="107" t="s">
        <v>0</v>
      </c>
      <c r="B2" s="107"/>
      <c r="C2" s="107"/>
      <c r="D2" s="107"/>
    </row>
    <row r="3" spans="1:5" ht="21" customHeight="1" x14ac:dyDescent="0.25">
      <c r="A3" s="107" t="s">
        <v>19</v>
      </c>
      <c r="B3" s="107"/>
      <c r="C3" s="107"/>
      <c r="D3" s="107"/>
    </row>
    <row r="5" spans="1:5" s="43" customFormat="1" ht="40.15" customHeight="1" x14ac:dyDescent="0.25">
      <c r="A5" s="108" t="s">
        <v>20</v>
      </c>
      <c r="B5" s="108"/>
      <c r="C5" s="108"/>
      <c r="D5" s="108"/>
    </row>
    <row r="6" spans="1:5" ht="20.45" customHeight="1" x14ac:dyDescent="0.25"/>
    <row r="7" spans="1:5" s="41" customFormat="1" ht="27" customHeight="1" x14ac:dyDescent="0.25">
      <c r="A7" s="109" t="s">
        <v>21</v>
      </c>
      <c r="B7" s="110"/>
      <c r="C7" s="109" t="s">
        <v>22</v>
      </c>
      <c r="D7" s="111"/>
    </row>
    <row r="8" spans="1:5" ht="27" customHeight="1" x14ac:dyDescent="0.25">
      <c r="A8" s="44" t="s">
        <v>23</v>
      </c>
      <c r="B8" s="45"/>
      <c r="C8" s="44" t="s">
        <v>24</v>
      </c>
      <c r="D8" s="46"/>
    </row>
    <row r="9" spans="1:5" ht="27" customHeight="1" x14ac:dyDescent="0.25">
      <c r="A9" s="42" t="s">
        <v>90</v>
      </c>
      <c r="B9" s="48">
        <f>'Balancete da Receita'!E13</f>
        <v>197000</v>
      </c>
      <c r="C9" s="47" t="s">
        <v>26</v>
      </c>
      <c r="D9" s="49">
        <f>'Balancete da Despesa'!G10+'Balancete da Despesa'!G11</f>
        <v>965000</v>
      </c>
    </row>
    <row r="10" spans="1:5" ht="27" customHeight="1" x14ac:dyDescent="0.25">
      <c r="A10" s="47" t="s">
        <v>25</v>
      </c>
      <c r="B10" s="48">
        <f>'Balancete da Receita'!E17</f>
        <v>1000000</v>
      </c>
      <c r="C10" s="47" t="s">
        <v>27</v>
      </c>
      <c r="D10" s="49">
        <f>'Balancete da Despesa'!G12+'Balancete da Despesa'!G13+'Balancete da Despesa'!G14+'Balancete da Despesa'!G15+'Balancete da Despesa'!G16+'Balancete da Despesa'!G17+'Balancete da Despesa'!G19</f>
        <v>232000</v>
      </c>
    </row>
    <row r="11" spans="1:5" ht="27" customHeight="1" x14ac:dyDescent="0.25">
      <c r="A11" s="50" t="s">
        <v>28</v>
      </c>
      <c r="B11" s="51">
        <f>SUM(B9:B10)</f>
        <v>1197000</v>
      </c>
      <c r="C11" s="50" t="s">
        <v>28</v>
      </c>
      <c r="D11" s="52">
        <f>SUM(D9:D10)</f>
        <v>1197000</v>
      </c>
      <c r="E11" s="53"/>
    </row>
    <row r="12" spans="1:5" ht="27" customHeight="1" x14ac:dyDescent="0.25">
      <c r="A12" s="44" t="s">
        <v>29</v>
      </c>
      <c r="B12" s="45"/>
      <c r="C12" s="44" t="s">
        <v>30</v>
      </c>
      <c r="D12" s="46"/>
    </row>
    <row r="13" spans="1:5" ht="27" customHeight="1" x14ac:dyDescent="0.25">
      <c r="A13" s="47" t="s">
        <v>31</v>
      </c>
      <c r="B13" s="48">
        <v>0</v>
      </c>
      <c r="C13" s="47" t="s">
        <v>32</v>
      </c>
      <c r="D13" s="49">
        <v>0</v>
      </c>
    </row>
    <row r="14" spans="1:5" ht="27" customHeight="1" x14ac:dyDescent="0.25">
      <c r="A14" s="50" t="s">
        <v>28</v>
      </c>
      <c r="B14" s="51">
        <f>SUM(B13:B13)</f>
        <v>0</v>
      </c>
      <c r="C14" s="50" t="s">
        <v>28</v>
      </c>
      <c r="D14" s="52">
        <f>SUM(D13:D13)</f>
        <v>0</v>
      </c>
    </row>
    <row r="15" spans="1:5" ht="27" customHeight="1" x14ac:dyDescent="0.25">
      <c r="A15" s="47"/>
      <c r="C15" s="47"/>
      <c r="D15" s="54"/>
    </row>
    <row r="16" spans="1:5" ht="27" customHeight="1" x14ac:dyDescent="0.25">
      <c r="A16" s="55" t="s">
        <v>33</v>
      </c>
      <c r="B16" s="56">
        <f>B11+B14</f>
        <v>1197000</v>
      </c>
      <c r="C16" s="55" t="s">
        <v>33</v>
      </c>
      <c r="D16" s="57">
        <f>D11+D14</f>
        <v>1197000</v>
      </c>
    </row>
  </sheetData>
  <mergeCells count="6">
    <mergeCell ref="A1:D1"/>
    <mergeCell ref="A2:D2"/>
    <mergeCell ref="A3:D3"/>
    <mergeCell ref="A5:D5"/>
    <mergeCell ref="A7:B7"/>
    <mergeCell ref="C7:D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60D2A-BA28-4D05-AFE7-A396662CB398}">
  <dimension ref="A1:G25"/>
  <sheetViews>
    <sheetView zoomScaleNormal="100" workbookViewId="0">
      <selection activeCell="A2" sqref="A2:G2"/>
    </sheetView>
  </sheetViews>
  <sheetFormatPr defaultColWidth="8.85546875" defaultRowHeight="15.75" x14ac:dyDescent="0.25"/>
  <cols>
    <col min="1" max="1" width="16.7109375" style="42" customWidth="1"/>
    <col min="2" max="2" width="0.7109375" style="42" customWidth="1"/>
    <col min="3" max="3" width="73.42578125" style="71" customWidth="1"/>
    <col min="4" max="7" width="15.7109375" style="42" customWidth="1"/>
    <col min="8" max="16384" width="8.85546875" style="42"/>
  </cols>
  <sheetData>
    <row r="1" spans="1:7" ht="72.75" customHeight="1" x14ac:dyDescent="0.25">
      <c r="A1" s="114" t="e" vm="1">
        <v>#VALUE!</v>
      </c>
      <c r="B1" s="114"/>
      <c r="C1" s="114"/>
      <c r="D1" s="114"/>
      <c r="E1" s="114"/>
      <c r="F1" s="114"/>
      <c r="G1" s="114"/>
    </row>
    <row r="2" spans="1:7" ht="21" customHeight="1" x14ac:dyDescent="0.25">
      <c r="A2" s="107" t="s">
        <v>0</v>
      </c>
      <c r="B2" s="107"/>
      <c r="C2" s="107"/>
      <c r="D2" s="107"/>
      <c r="E2" s="107"/>
      <c r="F2" s="107"/>
      <c r="G2" s="107"/>
    </row>
    <row r="3" spans="1:7" ht="21" customHeight="1" x14ac:dyDescent="0.25">
      <c r="A3" s="107" t="s">
        <v>19</v>
      </c>
      <c r="B3" s="107"/>
      <c r="C3" s="107"/>
      <c r="D3" s="107"/>
      <c r="E3" s="107"/>
      <c r="F3" s="107"/>
      <c r="G3" s="107"/>
    </row>
    <row r="5" spans="1:7" s="43" customFormat="1" ht="39.75" customHeight="1" x14ac:dyDescent="0.25">
      <c r="A5" s="112" t="s">
        <v>34</v>
      </c>
      <c r="B5" s="112"/>
      <c r="C5" s="112"/>
      <c r="D5" s="112"/>
      <c r="E5" s="112"/>
      <c r="F5" s="112"/>
      <c r="G5" s="112"/>
    </row>
    <row r="7" spans="1:7" s="59" customFormat="1" ht="38.450000000000003" customHeight="1" x14ac:dyDescent="0.25">
      <c r="A7" s="58" t="s">
        <v>35</v>
      </c>
      <c r="C7" s="60" t="s">
        <v>36</v>
      </c>
      <c r="D7" s="58" t="s">
        <v>37</v>
      </c>
      <c r="E7" s="58" t="s">
        <v>38</v>
      </c>
      <c r="F7" s="58" t="s">
        <v>39</v>
      </c>
      <c r="G7" s="58" t="s">
        <v>40</v>
      </c>
    </row>
    <row r="8" spans="1:7" ht="20.45" customHeight="1" x14ac:dyDescent="0.25">
      <c r="A8" s="73" t="s">
        <v>41</v>
      </c>
      <c r="C8" s="64" t="s">
        <v>42</v>
      </c>
      <c r="D8" s="61"/>
      <c r="E8" s="61"/>
      <c r="F8" s="61"/>
      <c r="G8" s="61"/>
    </row>
    <row r="9" spans="1:7" ht="24" customHeight="1" x14ac:dyDescent="0.25">
      <c r="A9" s="62" t="s">
        <v>43</v>
      </c>
      <c r="B9" s="63"/>
      <c r="C9" s="64" t="s">
        <v>93</v>
      </c>
      <c r="D9" s="61"/>
      <c r="E9" s="61"/>
      <c r="F9" s="61"/>
      <c r="G9" s="65">
        <f>F10+F15</f>
        <v>1197000</v>
      </c>
    </row>
    <row r="10" spans="1:7" ht="24" customHeight="1" x14ac:dyDescent="0.25">
      <c r="A10" s="66" t="s">
        <v>44</v>
      </c>
      <c r="C10" s="67" t="s">
        <v>26</v>
      </c>
      <c r="D10" s="61"/>
      <c r="E10" s="61"/>
      <c r="F10" s="68">
        <f>E11</f>
        <v>975000</v>
      </c>
      <c r="G10" s="68"/>
    </row>
    <row r="11" spans="1:7" ht="24" customHeight="1" x14ac:dyDescent="0.25">
      <c r="A11" s="66" t="s">
        <v>45</v>
      </c>
      <c r="C11" s="67" t="s">
        <v>46</v>
      </c>
      <c r="D11" s="61"/>
      <c r="E11" s="68">
        <f>D12+D13+D14</f>
        <v>975000</v>
      </c>
      <c r="F11" s="68"/>
      <c r="G11" s="68"/>
    </row>
    <row r="12" spans="1:7" ht="24" customHeight="1" x14ac:dyDescent="0.25">
      <c r="A12" s="66" t="s">
        <v>47</v>
      </c>
      <c r="C12" s="67" t="s">
        <v>48</v>
      </c>
      <c r="D12" s="68">
        <f>'Balancete da Despesa'!G10</f>
        <v>750000</v>
      </c>
      <c r="E12" s="61"/>
      <c r="F12" s="61"/>
      <c r="G12" s="61"/>
    </row>
    <row r="13" spans="1:7" ht="24" customHeight="1" x14ac:dyDescent="0.25">
      <c r="A13" s="66" t="s">
        <v>49</v>
      </c>
      <c r="C13" s="67" t="s">
        <v>50</v>
      </c>
      <c r="D13" s="68">
        <f>'Balancete da Despesa'!G11</f>
        <v>215000</v>
      </c>
      <c r="E13" s="61"/>
      <c r="F13" s="61"/>
      <c r="G13" s="61"/>
    </row>
    <row r="14" spans="1:7" ht="24" customHeight="1" x14ac:dyDescent="0.25">
      <c r="A14" s="66" t="s">
        <v>94</v>
      </c>
      <c r="C14" s="67" t="s">
        <v>95</v>
      </c>
      <c r="D14" s="68">
        <f>'Balancete da Despesa'!G12</f>
        <v>10000</v>
      </c>
      <c r="E14" s="61"/>
      <c r="F14" s="61"/>
      <c r="G14" s="61"/>
    </row>
    <row r="15" spans="1:7" ht="24" customHeight="1" x14ac:dyDescent="0.25">
      <c r="A15" s="66" t="s">
        <v>51</v>
      </c>
      <c r="C15" s="67" t="s">
        <v>27</v>
      </c>
      <c r="D15" s="61"/>
      <c r="E15" s="61"/>
      <c r="F15" s="68">
        <f>E16</f>
        <v>222000</v>
      </c>
      <c r="G15" s="68"/>
    </row>
    <row r="16" spans="1:7" ht="24" customHeight="1" x14ac:dyDescent="0.25">
      <c r="A16" s="66" t="s">
        <v>53</v>
      </c>
      <c r="C16" s="69" t="s">
        <v>46</v>
      </c>
      <c r="D16" s="61"/>
      <c r="E16" s="68">
        <f>D17+D18+D19+D20+D21+D22</f>
        <v>222000</v>
      </c>
      <c r="F16" s="68"/>
      <c r="G16" s="68"/>
    </row>
    <row r="17" spans="1:7" ht="24" customHeight="1" x14ac:dyDescent="0.25">
      <c r="A17" s="66" t="s">
        <v>54</v>
      </c>
      <c r="C17" s="67" t="s">
        <v>55</v>
      </c>
      <c r="D17" s="68">
        <f>'Balancete da Despesa'!G13</f>
        <v>3000</v>
      </c>
      <c r="E17" s="61"/>
      <c r="F17" s="61"/>
      <c r="G17" s="61"/>
    </row>
    <row r="18" spans="1:7" ht="24" customHeight="1" x14ac:dyDescent="0.25">
      <c r="A18" s="66" t="s">
        <v>56</v>
      </c>
      <c r="C18" s="69" t="s">
        <v>52</v>
      </c>
      <c r="D18" s="68">
        <f>'Balancete da Despesa'!G14</f>
        <v>148773.76999999999</v>
      </c>
      <c r="E18" s="61"/>
      <c r="F18" s="61"/>
      <c r="G18" s="61"/>
    </row>
    <row r="19" spans="1:7" ht="24" customHeight="1" x14ac:dyDescent="0.25">
      <c r="A19" s="66" t="s">
        <v>57</v>
      </c>
      <c r="C19" s="69" t="s">
        <v>58</v>
      </c>
      <c r="D19" s="68">
        <f>'Balancete da Despesa'!G15</f>
        <v>4000</v>
      </c>
      <c r="E19" s="61"/>
      <c r="F19" s="61"/>
      <c r="G19" s="61"/>
    </row>
    <row r="20" spans="1:7" ht="24" customHeight="1" x14ac:dyDescent="0.25">
      <c r="A20" s="66" t="s">
        <v>91</v>
      </c>
      <c r="C20" s="69" t="s">
        <v>92</v>
      </c>
      <c r="D20" s="68">
        <f>'Balancete da Despesa'!G16</f>
        <v>45000</v>
      </c>
      <c r="E20" s="61"/>
      <c r="F20" s="61"/>
      <c r="G20" s="61"/>
    </row>
    <row r="21" spans="1:7" ht="24" customHeight="1" x14ac:dyDescent="0.25">
      <c r="A21" s="66" t="s">
        <v>59</v>
      </c>
      <c r="C21" s="69" t="s">
        <v>60</v>
      </c>
      <c r="D21" s="68">
        <f>'Balancete da Despesa'!G17</f>
        <v>20000</v>
      </c>
      <c r="E21" s="61"/>
      <c r="F21" s="61"/>
      <c r="G21" s="61"/>
    </row>
    <row r="22" spans="1:7" ht="24" customHeight="1" x14ac:dyDescent="0.25">
      <c r="A22" s="66" t="s">
        <v>96</v>
      </c>
      <c r="C22" s="69" t="s">
        <v>97</v>
      </c>
      <c r="D22" s="68">
        <f>'Balancete da Despesa'!G19</f>
        <v>1226.23</v>
      </c>
      <c r="E22" s="61"/>
      <c r="F22" s="61"/>
      <c r="G22" s="61"/>
    </row>
    <row r="23" spans="1:7" s="63" customFormat="1" ht="24.6" customHeight="1" x14ac:dyDescent="0.25">
      <c r="A23" s="113" t="s">
        <v>61</v>
      </c>
      <c r="B23" s="113"/>
      <c r="C23" s="113"/>
      <c r="D23" s="113"/>
      <c r="E23" s="113"/>
      <c r="F23" s="113"/>
      <c r="G23" s="70">
        <f>SUM(G9:G21)</f>
        <v>1197000</v>
      </c>
    </row>
    <row r="24" spans="1:7" x14ac:dyDescent="0.25">
      <c r="D24" s="72"/>
    </row>
    <row r="25" spans="1:7" x14ac:dyDescent="0.25">
      <c r="F25" s="72"/>
      <c r="G25" s="72"/>
    </row>
  </sheetData>
  <mergeCells count="5">
    <mergeCell ref="A2:G2"/>
    <mergeCell ref="A3:G3"/>
    <mergeCell ref="A5:G5"/>
    <mergeCell ref="A23:F23"/>
    <mergeCell ref="A1:G1"/>
  </mergeCells>
  <printOptions horizontalCentered="1"/>
  <pageMargins left="0.51181102362204722" right="0.51181102362204722" top="0.72" bottom="0.43307086614173229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Balancete da Receita</vt:lpstr>
      <vt:lpstr>Balancete da Despesa</vt:lpstr>
      <vt:lpstr>Categorias Econômicas</vt:lpstr>
      <vt:lpstr>Natureza de Despesa</vt:lpstr>
      <vt:lpstr>'Balancete da Despesa'!Area_de_impressao</vt:lpstr>
      <vt:lpstr>'Balancete da Receita'!Area_de_impressao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Maria da Costa Ferreira</dc:creator>
  <cp:lastModifiedBy>jessica barbosa castro</cp:lastModifiedBy>
  <cp:lastPrinted>2025-03-31T14:48:48Z</cp:lastPrinted>
  <dcterms:created xsi:type="dcterms:W3CDTF">2025-03-31T14:02:37Z</dcterms:created>
  <dcterms:modified xsi:type="dcterms:W3CDTF">2025-04-01T17:04:37Z</dcterms:modified>
</cp:coreProperties>
</file>